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imon\Google Drive\P\myself\גמלאות\חיסדאי\"/>
    </mc:Choice>
  </mc:AlternateContent>
  <bookViews>
    <workbookView xWindow="0" yWindow="0" windowWidth="15765" windowHeight="723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6" i="1"/>
  <c r="K5" i="1" s="1"/>
  <c r="K6" i="1" s="1"/>
  <c r="L10" i="1"/>
  <c r="J14" i="1"/>
  <c r="H24" i="1"/>
  <c r="H27" i="1"/>
  <c r="H22" i="1"/>
  <c r="G24" i="1"/>
  <c r="F24" i="1"/>
  <c r="E8" i="1"/>
  <c r="G21" i="1" s="1"/>
  <c r="G22" i="1" s="1"/>
  <c r="E4" i="1"/>
  <c r="E6" i="1" s="1"/>
  <c r="F9" i="1" s="1"/>
  <c r="B6" i="1"/>
  <c r="B9" i="1" s="1"/>
  <c r="C11" i="1" s="1"/>
  <c r="N9" i="1"/>
  <c r="G26" i="1" l="1"/>
  <c r="G27" i="1" s="1"/>
  <c r="E13" i="1" s="1"/>
  <c r="F21" i="1"/>
  <c r="F22" i="1" s="1"/>
  <c r="F26" i="1" s="1"/>
  <c r="F27" i="1" s="1"/>
  <c r="C9" i="1"/>
  <c r="E9" i="1"/>
  <c r="E11" i="1" s="1"/>
  <c r="B11" i="1"/>
  <c r="E14" i="1" l="1"/>
  <c r="B15" i="1" s="1"/>
  <c r="B13" i="1"/>
  <c r="B14" i="1" s="1"/>
  <c r="B16" i="1" l="1"/>
  <c r="B20" i="1" s="1"/>
</calcChain>
</file>

<file path=xl/comments1.xml><?xml version="1.0" encoding="utf-8"?>
<comments xmlns="http://schemas.openxmlformats.org/spreadsheetml/2006/main">
  <authors>
    <author>Shimon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 xml:space="preserve"> 21.89%יותר מהמשולם 
(44.66/36.64%)
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פנסיה לפי 44+ ששולמה ב12.12 :  3,860.93
ב4.22:    4,146.01 
</t>
        </r>
        <r>
          <rPr>
            <b/>
            <sz val="11"/>
            <color indexed="81"/>
            <rFont val="Tahoma"/>
            <family val="2"/>
          </rPr>
          <t>שיעור השינוי: 1.07</t>
        </r>
        <r>
          <rPr>
            <sz val="9"/>
            <color indexed="81"/>
            <rFont val="Tahoma"/>
            <family val="2"/>
          </rPr>
          <t xml:space="preserve">
משכורת 46+ (לפי תלוש) ב-5.2012: 14,891.77
ב-4.2012 : </t>
        </r>
        <r>
          <rPr>
            <b/>
            <sz val="9"/>
            <color indexed="81"/>
            <rFont val="Tahoma"/>
            <family val="2"/>
          </rPr>
          <t>15,934.19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3,267.91/14,929.70</t>
        </r>
        <r>
          <rPr>
            <b/>
            <sz val="9"/>
            <color indexed="81"/>
            <rFont val="Tahoma"/>
            <family val="2"/>
          </rPr>
          <t xml:space="preserve"> 
         =0.2189              
</t>
        </r>
        <r>
          <rPr>
            <sz val="9"/>
            <color indexed="81"/>
            <rFont val="Tahoma"/>
            <family val="2"/>
          </rPr>
          <t xml:space="preserve">44.66% / 36.64% 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>וכן</t>
        </r>
        <r>
          <rPr>
            <b/>
            <sz val="9"/>
            <color indexed="81"/>
            <rFont val="Tahoma"/>
            <family val="2"/>
          </rPr>
          <t xml:space="preserve">
=1.2189          </t>
        </r>
      </text>
    </comment>
    <comment ref="B13" authorId="0" shapeId="0">
      <text>
        <r>
          <rPr>
            <sz val="9"/>
            <color indexed="81"/>
            <rFont val="Tahoma"/>
            <family val="2"/>
          </rPr>
          <t xml:space="preserve">מענק יובל </t>
        </r>
        <r>
          <rPr>
            <b/>
            <sz val="9"/>
            <color indexed="81"/>
            <rFont val="Tahoma"/>
            <family val="2"/>
          </rPr>
          <t>שנתי:</t>
        </r>
        <r>
          <rPr>
            <sz val="9"/>
            <color indexed="81"/>
            <rFont val="Tahoma"/>
            <family val="2"/>
          </rPr>
          <t xml:space="preserve">
 60%מגימלה חודשית(18,198)
                      10,918.57
מענק יובל </t>
        </r>
        <r>
          <rPr>
            <b/>
            <sz val="9"/>
            <color indexed="81"/>
            <rFont val="Tahoma"/>
            <family val="2"/>
          </rPr>
          <t>חודשי:</t>
        </r>
        <r>
          <rPr>
            <sz val="9"/>
            <color indexed="81"/>
            <rFont val="Tahoma"/>
            <family val="2"/>
          </rPr>
          <t xml:space="preserve">
 </t>
        </r>
        <r>
          <rPr>
            <u/>
            <sz val="9"/>
            <color indexed="81"/>
            <rFont val="Tahoma"/>
            <family val="2"/>
          </rPr>
          <t>60%</t>
        </r>
        <r>
          <rPr>
            <sz val="9"/>
            <color indexed="81"/>
            <rFont val="Tahoma"/>
            <family val="2"/>
          </rPr>
          <t xml:space="preserve"> (5%)מגימלה חודשית  
   12                 909.88
מ. יובל חודשי ששולם 
פער גימלה חודשית
3,267.91*5%=</t>
        </r>
        <r>
          <rPr>
            <b/>
            <sz val="9"/>
            <color indexed="81"/>
            <rFont val="Tahoma"/>
            <family val="2"/>
          </rPr>
          <t>163.40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 xml:space="preserve">מענק יובל </t>
        </r>
        <r>
          <rPr>
            <b/>
            <sz val="9"/>
            <color indexed="81"/>
            <rFont val="Tahoma"/>
            <family val="2"/>
          </rPr>
          <t>שנתי:</t>
        </r>
        <r>
          <rPr>
            <sz val="9"/>
            <color indexed="81"/>
            <rFont val="Tahoma"/>
            <family val="2"/>
          </rPr>
          <t xml:space="preserve"> 60%ממשכורתחודשית44.6%x
         =9,560.52שח
מענק יובל </t>
        </r>
        <r>
          <rPr>
            <b/>
            <sz val="9"/>
            <color indexed="81"/>
            <rFont val="Tahoma"/>
            <family val="2"/>
          </rPr>
          <t>חודשי:</t>
        </r>
        <r>
          <rPr>
            <sz val="9"/>
            <color indexed="81"/>
            <rFont val="Tahoma"/>
            <family val="2"/>
          </rPr>
          <t xml:space="preserve">
  </t>
        </r>
        <r>
          <rPr>
            <u/>
            <sz val="9"/>
            <color indexed="81"/>
            <rFont val="Tahoma"/>
            <family val="2"/>
          </rPr>
          <t>60%</t>
        </r>
        <r>
          <rPr>
            <sz val="9"/>
            <color indexed="81"/>
            <rFont val="Tahoma"/>
            <family val="2"/>
          </rPr>
          <t xml:space="preserve">=5% מהנ"ל=796.71שח
   12
מ. יובל יתקבל(9.22): 7,456  =מ. יובל חודשי:        621.41
פער חודשי לתביעה: </t>
        </r>
        <r>
          <rPr>
            <b/>
            <u val="double"/>
            <sz val="9"/>
            <color indexed="81"/>
            <rFont val="Tahoma"/>
            <family val="2"/>
          </rPr>
          <t>175.30</t>
        </r>
        <r>
          <rPr>
            <sz val="9"/>
            <color indexed="81"/>
            <rFont val="Tahoma"/>
            <family val="2"/>
          </rPr>
          <t xml:space="preserve">
    (796.71-621.41)</t>
        </r>
      </text>
    </comment>
  </commentList>
</comments>
</file>

<file path=xl/sharedStrings.xml><?xml version="1.0" encoding="utf-8"?>
<sst xmlns="http://schemas.openxmlformats.org/spreadsheetml/2006/main" count="59" uniqueCount="52">
  <si>
    <t xml:space="preserve"> </t>
  </si>
  <si>
    <t>שולם בפועל(36.64%)</t>
  </si>
  <si>
    <t>פער חודשי(תביעה)</t>
  </si>
  <si>
    <t>אחוז פנסיה לשנה</t>
  </si>
  <si>
    <t xml:space="preserve">שנים לפנסיה </t>
  </si>
  <si>
    <t>דרגה 46+</t>
  </si>
  <si>
    <t>שנות שרות בפועל</t>
  </si>
  <si>
    <t>גימלה על שנים לפנסיה</t>
  </si>
  <si>
    <t>סעיף 12ב לחוזה</t>
  </si>
  <si>
    <t>הבנות,פרוט'1.11</t>
  </si>
  <si>
    <t>תלוש גימלה</t>
  </si>
  <si>
    <t>משכורת חודשית 2022</t>
  </si>
  <si>
    <t>ס"ה אחוז פנסיה מגיע</t>
  </si>
  <si>
    <t>ס"ה חודשים (עד מאי 2022):</t>
  </si>
  <si>
    <t>תלוש אפר' 22</t>
  </si>
  <si>
    <t>1.4.90 - 31.7.12</t>
  </si>
  <si>
    <t>ממשכורת חוזה</t>
  </si>
  <si>
    <t>מענק יובל 2022</t>
  </si>
  <si>
    <t>מ. יובל שנתי</t>
  </si>
  <si>
    <t>על גימלה  (א)</t>
  </si>
  <si>
    <t>בניכוי:</t>
  </si>
  <si>
    <r>
      <t xml:space="preserve"> </t>
    </r>
    <r>
      <rPr>
        <b/>
        <u/>
        <sz val="14"/>
        <color theme="1"/>
        <rFont val="David"/>
        <family val="2"/>
      </rPr>
      <t xml:space="preserve">פנסיה לחודש </t>
    </r>
    <r>
      <rPr>
        <u/>
        <sz val="14"/>
        <color theme="1"/>
        <rFont val="David"/>
        <family val="2"/>
      </rPr>
      <t>בגין תקופת החוזה (א)</t>
    </r>
  </si>
  <si>
    <r>
      <rPr>
        <sz val="14"/>
        <color theme="1"/>
        <rFont val="David"/>
        <family val="2"/>
      </rPr>
      <t xml:space="preserve">  </t>
    </r>
    <r>
      <rPr>
        <u/>
        <sz val="14"/>
        <color theme="1"/>
        <rFont val="David"/>
        <family val="2"/>
      </rPr>
      <t>פנסיה נתבעת עבור תקופת כתב מינוי (ב)</t>
    </r>
  </si>
  <si>
    <t>על גימלה  (ב)</t>
  </si>
  <si>
    <t>סה"כ שתי הגימלאות: 35 שנה</t>
  </si>
  <si>
    <t>סה"כ שתי התקופות:  42.66 שנה</t>
  </si>
  <si>
    <t>מדרגה עליונה בסולם המח"ר בשיא הותק (46+)</t>
  </si>
  <si>
    <t>יתרת מ"י נתבעת</t>
  </si>
  <si>
    <t>שנתית:</t>
  </si>
  <si>
    <t>מ"י ישולם בפועל</t>
  </si>
  <si>
    <t xml:space="preserve">הפרשי מענק יובל על גימלה </t>
  </si>
  <si>
    <t xml:space="preserve">מענק יובל (א) נתבע לחודש </t>
  </si>
  <si>
    <t xml:space="preserve">מענק יובל (ב) נתבע לחודש </t>
  </si>
  <si>
    <r>
      <t>ס</t>
    </r>
    <r>
      <rPr>
        <b/>
        <u/>
        <sz val="11"/>
        <color theme="1"/>
        <rFont val="Arial"/>
        <family val="2"/>
        <charset val="177"/>
        <scheme val="minor"/>
      </rPr>
      <t>"ה תביעה (גימלה +מ. יובל)</t>
    </r>
  </si>
  <si>
    <t>ס"ה הפרש גימלה (נתבעת)לחודש</t>
  </si>
  <si>
    <r>
      <t>הפרש ג.</t>
    </r>
    <r>
      <rPr>
        <b/>
        <u/>
        <sz val="11"/>
        <color theme="1"/>
        <rFont val="Arial"/>
        <family val="2"/>
        <scheme val="minor"/>
      </rPr>
      <t>חודשית</t>
    </r>
    <r>
      <rPr>
        <b/>
        <sz val="11"/>
        <color theme="1"/>
        <rFont val="Arial"/>
        <family val="2"/>
        <scheme val="minor"/>
      </rPr>
      <t xml:space="preserve"> נתבעת</t>
    </r>
  </si>
  <si>
    <r>
      <t xml:space="preserve"> ס"ה תביעה</t>
    </r>
    <r>
      <rPr>
        <sz val="11"/>
        <color theme="1"/>
        <rFont val="Arial"/>
        <family val="2"/>
        <scheme val="minor"/>
      </rPr>
      <t>(הפרשי גימלה ומ. יובל</t>
    </r>
    <r>
      <rPr>
        <sz val="12"/>
        <color theme="1"/>
        <rFont val="Arial"/>
        <family val="2"/>
        <scheme val="minor"/>
      </rPr>
      <t>)</t>
    </r>
  </si>
  <si>
    <t xml:space="preserve">  33.36%משכר בדרגה 44+ בסך </t>
  </si>
  <si>
    <t>עודף גימלה ב ששולמה</t>
  </si>
  <si>
    <t xml:space="preserve">תביעה מתוקנת:  </t>
  </si>
  <si>
    <t>סכומי הפרשי גימלה ומענק יובל הנתבעים</t>
  </si>
  <si>
    <t>9.5.2022</t>
  </si>
  <si>
    <t xml:space="preserve">5%על פער הגימלה </t>
  </si>
  <si>
    <t>ממילגה חודשית, אחת לשנה</t>
  </si>
  <si>
    <t>מילגה מבוקשת</t>
  </si>
  <si>
    <t xml:space="preserve">        חישוב תביעה להפרשי מענק יובל </t>
  </si>
  <si>
    <r>
      <rPr>
        <b/>
        <sz val="11"/>
        <color theme="1"/>
        <rFont val="Arial"/>
        <family val="2"/>
        <scheme val="minor"/>
      </rPr>
      <t>חודשית</t>
    </r>
    <r>
      <rPr>
        <sz val="11"/>
        <color theme="1"/>
        <rFont val="Arial"/>
        <family val="2"/>
        <scheme val="minor"/>
      </rPr>
      <t xml:space="preserve">: 1/12 </t>
    </r>
  </si>
  <si>
    <t>מ.יובל(ב)חודשי</t>
  </si>
  <si>
    <t>בסיס</t>
  </si>
  <si>
    <t>שינוי ב-%</t>
  </si>
  <si>
    <t>דרגה 44+</t>
  </si>
  <si>
    <t>משכורת בשיא הותק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</si>
</sst>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8" formatCode="_ * #,##0.000_ ;_ * \-#,##0.000_ ;_ * &quot;-&quot;??_ ;_ @_ "/>
    <numFmt numFmtId="173" formatCode="#,##0.00_ ;[Red]\-#,##0.00\ "/>
  </numFmts>
  <fonts count="3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"/>
      <name val="Arial"/>
      <family val="2"/>
      <charset val="177"/>
      <scheme val="minor"/>
    </font>
    <font>
      <u val="singleAccounting"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4"/>
      <color theme="1"/>
      <name val="David"/>
      <family val="2"/>
    </font>
    <font>
      <u/>
      <sz val="14"/>
      <color theme="1"/>
      <name val="David"/>
      <family val="2"/>
    </font>
    <font>
      <b/>
      <u val="double"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81"/>
      <name val="Tahoma"/>
      <family val="2"/>
    </font>
    <font>
      <b/>
      <u/>
      <sz val="11"/>
      <color theme="1"/>
      <name val="Arial"/>
      <family val="2"/>
      <scheme val="minor"/>
    </font>
    <font>
      <u val="doubleAccounting"/>
      <sz val="11"/>
      <color theme="1"/>
      <name val="Arial"/>
      <family val="2"/>
      <charset val="177"/>
      <scheme val="minor"/>
    </font>
    <font>
      <u val="double"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u/>
      <sz val="14"/>
      <color theme="1"/>
      <name val="David"/>
      <family val="2"/>
    </font>
    <font>
      <u/>
      <sz val="9"/>
      <color indexed="81"/>
      <name val="Tahoma"/>
      <family val="2"/>
    </font>
    <font>
      <b/>
      <sz val="11"/>
      <name val="Arial"/>
      <family val="2"/>
      <scheme val="minor"/>
    </font>
    <font>
      <b/>
      <u val="singleAccounting"/>
      <sz val="11"/>
      <color theme="1"/>
      <name val="Arial"/>
      <family val="2"/>
      <scheme val="minor"/>
    </font>
    <font>
      <b/>
      <u val="double"/>
      <sz val="9"/>
      <color indexed="81"/>
      <name val="Tahoma"/>
      <family val="2"/>
    </font>
    <font>
      <b/>
      <u val="singleAccounting"/>
      <sz val="11"/>
      <name val="Arial"/>
      <family val="2"/>
      <scheme val="minor"/>
    </font>
    <font>
      <b/>
      <u val="doubleAccounting"/>
      <sz val="11"/>
      <name val="Arial"/>
      <family val="2"/>
      <scheme val="minor"/>
    </font>
    <font>
      <b/>
      <u/>
      <sz val="11"/>
      <color theme="1"/>
      <name val="Arial"/>
      <family val="2"/>
      <charset val="177"/>
      <scheme val="minor"/>
    </font>
    <font>
      <u val="singleAccounting"/>
      <sz val="1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u/>
      <sz val="16"/>
      <color theme="1"/>
      <name val="David"/>
      <family val="2"/>
    </font>
    <font>
      <b/>
      <u/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u val="doubleAccounting"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43" fontId="0" fillId="0" borderId="0" xfId="1" applyFont="1"/>
    <xf numFmtId="4" fontId="0" fillId="0" borderId="0" xfId="0" applyNumberFormat="1"/>
    <xf numFmtId="2" fontId="0" fillId="0" borderId="0" xfId="0" applyNumberFormat="1"/>
    <xf numFmtId="43" fontId="0" fillId="0" borderId="0" xfId="0" applyNumberFormat="1"/>
    <xf numFmtId="10" fontId="0" fillId="0" borderId="0" xfId="0" applyNumberFormat="1"/>
    <xf numFmtId="43" fontId="3" fillId="0" borderId="0" xfId="1" applyFont="1"/>
    <xf numFmtId="10" fontId="2" fillId="0" borderId="0" xfId="0" applyNumberFormat="1" applyFont="1"/>
    <xf numFmtId="43" fontId="3" fillId="0" borderId="0" xfId="0" applyNumberFormat="1" applyFont="1"/>
    <xf numFmtId="0" fontId="5" fillId="0" borderId="0" xfId="0" applyFont="1"/>
    <xf numFmtId="10" fontId="0" fillId="0" borderId="0" xfId="2" applyNumberFormat="1" applyFont="1"/>
    <xf numFmtId="0" fontId="4" fillId="0" borderId="0" xfId="0" applyFont="1"/>
    <xf numFmtId="0" fontId="6" fillId="0" borderId="0" xfId="0" applyFont="1"/>
    <xf numFmtId="0" fontId="0" fillId="0" borderId="1" xfId="0" applyBorder="1"/>
    <xf numFmtId="173" fontId="4" fillId="0" borderId="0" xfId="1" applyNumberFormat="1" applyFont="1"/>
    <xf numFmtId="43" fontId="4" fillId="0" borderId="0" xfId="0" applyNumberFormat="1" applyFont="1"/>
    <xf numFmtId="44" fontId="0" fillId="0" borderId="0" xfId="0" applyNumberFormat="1"/>
    <xf numFmtId="0" fontId="0" fillId="0" borderId="0" xfId="0" applyFill="1" applyBorder="1"/>
    <xf numFmtId="43" fontId="12" fillId="0" borderId="0" xfId="1" applyFont="1"/>
    <xf numFmtId="0" fontId="0" fillId="0" borderId="0" xfId="0" applyBorder="1"/>
    <xf numFmtId="9" fontId="2" fillId="0" borderId="0" xfId="2" applyFont="1" applyBorder="1"/>
    <xf numFmtId="10" fontId="0" fillId="0" borderId="0" xfId="2" applyNumberFormat="1" applyFont="1" applyBorder="1"/>
    <xf numFmtId="43" fontId="3" fillId="0" borderId="0" xfId="1" applyFont="1" applyBorder="1"/>
    <xf numFmtId="43" fontId="4" fillId="0" borderId="0" xfId="1" applyFont="1" applyBorder="1"/>
    <xf numFmtId="0" fontId="7" fillId="0" borderId="0" xfId="0" applyFont="1" applyBorder="1"/>
    <xf numFmtId="43" fontId="0" fillId="0" borderId="0" xfId="0" applyNumberFormat="1" applyBorder="1"/>
    <xf numFmtId="44" fontId="4" fillId="0" borderId="0" xfId="0" applyNumberFormat="1" applyFont="1" applyBorder="1"/>
    <xf numFmtId="0" fontId="14" fillId="0" borderId="0" xfId="0" applyFont="1" applyBorder="1"/>
    <xf numFmtId="10" fontId="13" fillId="0" borderId="0" xfId="2" applyNumberFormat="1" applyFont="1" applyBorder="1"/>
    <xf numFmtId="44" fontId="17" fillId="0" borderId="0" xfId="0" applyNumberFormat="1" applyFont="1" applyBorder="1"/>
    <xf numFmtId="43" fontId="3" fillId="0" borderId="1" xfId="0" applyNumberFormat="1" applyFont="1" applyBorder="1"/>
    <xf numFmtId="43" fontId="3" fillId="0" borderId="0" xfId="0" applyNumberFormat="1" applyFont="1" applyBorder="1"/>
    <xf numFmtId="43" fontId="0" fillId="0" borderId="1" xfId="0" applyNumberFormat="1" applyBorder="1"/>
    <xf numFmtId="43" fontId="12" fillId="0" borderId="5" xfId="1" applyFont="1" applyBorder="1"/>
    <xf numFmtId="0" fontId="2" fillId="0" borderId="0" xfId="0" applyFont="1" applyBorder="1" applyAlignment="1">
      <alignment horizontal="center"/>
    </xf>
    <xf numFmtId="44" fontId="0" fillId="0" borderId="1" xfId="1" applyNumberFormat="1" applyFont="1" applyBorder="1"/>
    <xf numFmtId="4" fontId="0" fillId="0" borderId="1" xfId="0" applyNumberFormat="1" applyBorder="1"/>
    <xf numFmtId="4" fontId="0" fillId="0" borderId="6" xfId="0" applyNumberFormat="1" applyBorder="1"/>
    <xf numFmtId="0" fontId="0" fillId="0" borderId="0" xfId="0" applyAlignment="1">
      <alignment horizontal="right"/>
    </xf>
    <xf numFmtId="10" fontId="4" fillId="0" borderId="0" xfId="1" applyNumberFormat="1" applyFont="1" applyBorder="1"/>
    <xf numFmtId="10" fontId="4" fillId="0" borderId="0" xfId="0" applyNumberFormat="1" applyFont="1"/>
    <xf numFmtId="43" fontId="0" fillId="0" borderId="0" xfId="0" applyNumberFormat="1" applyFont="1"/>
    <xf numFmtId="0" fontId="11" fillId="0" borderId="0" xfId="0" applyFont="1"/>
    <xf numFmtId="44" fontId="17" fillId="0" borderId="9" xfId="0" applyNumberFormat="1" applyFont="1" applyBorder="1"/>
    <xf numFmtId="43" fontId="21" fillId="0" borderId="0" xfId="0" applyNumberFormat="1" applyFont="1" applyBorder="1"/>
    <xf numFmtId="44" fontId="20" fillId="0" borderId="0" xfId="0" applyNumberFormat="1" applyFont="1" applyBorder="1"/>
    <xf numFmtId="43" fontId="0" fillId="0" borderId="0" xfId="0" quotePrefix="1" applyNumberFormat="1" applyBorder="1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/>
    <xf numFmtId="43" fontId="14" fillId="0" borderId="0" xfId="1" applyFont="1" applyBorder="1"/>
    <xf numFmtId="44" fontId="23" fillId="0" borderId="0" xfId="0" applyNumberFormat="1" applyFont="1" applyBorder="1"/>
    <xf numFmtId="44" fontId="14" fillId="0" borderId="0" xfId="0" applyNumberFormat="1" applyFont="1" applyBorder="1"/>
    <xf numFmtId="0" fontId="0" fillId="0" borderId="0" xfId="0" applyAlignment="1">
      <alignment vertical="top"/>
    </xf>
    <xf numFmtId="0" fontId="26" fillId="0" borderId="0" xfId="0" applyFont="1" applyAlignment="1">
      <alignment vertical="top"/>
    </xf>
    <xf numFmtId="0" fontId="14" fillId="0" borderId="0" xfId="0" applyFont="1" applyBorder="1" applyAlignment="1">
      <alignment horizontal="right"/>
    </xf>
    <xf numFmtId="0" fontId="24" fillId="0" borderId="2" xfId="0" applyFont="1" applyBorder="1" applyAlignment="1">
      <alignment vertical="center"/>
    </xf>
    <xf numFmtId="44" fontId="29" fillId="0" borderId="3" xfId="0" applyNumberFormat="1" applyFont="1" applyBorder="1" applyAlignment="1">
      <alignment vertical="center"/>
    </xf>
    <xf numFmtId="43" fontId="18" fillId="0" borderId="1" xfId="1" applyFont="1" applyBorder="1"/>
    <xf numFmtId="43" fontId="0" fillId="0" borderId="1" xfId="1" applyFont="1" applyBorder="1"/>
    <xf numFmtId="43" fontId="18" fillId="0" borderId="0" xfId="1" applyFont="1" applyBorder="1"/>
    <xf numFmtId="43" fontId="0" fillId="0" borderId="0" xfId="1" applyFont="1" applyBorder="1"/>
    <xf numFmtId="44" fontId="3" fillId="0" borderId="0" xfId="0" applyNumberFormat="1" applyFont="1" applyBorder="1"/>
    <xf numFmtId="43" fontId="4" fillId="0" borderId="6" xfId="0" applyNumberFormat="1" applyFont="1" applyBorder="1"/>
    <xf numFmtId="43" fontId="4" fillId="0" borderId="5" xfId="0" applyNumberFormat="1" applyFont="1" applyBorder="1"/>
    <xf numFmtId="0" fontId="18" fillId="0" borderId="1" xfId="0" applyFont="1" applyBorder="1"/>
    <xf numFmtId="44" fontId="3" fillId="0" borderId="1" xfId="0" applyNumberFormat="1" applyFont="1" applyBorder="1"/>
    <xf numFmtId="43" fontId="0" fillId="0" borderId="6" xfId="0" quotePrefix="1" applyNumberFormat="1" applyBorder="1"/>
    <xf numFmtId="0" fontId="0" fillId="0" borderId="0" xfId="0" applyAlignment="1">
      <alignment horizontal="left"/>
    </xf>
    <xf numFmtId="0" fontId="27" fillId="0" borderId="0" xfId="0" applyFont="1" applyAlignment="1">
      <alignment horizontal="center" vertical="center"/>
    </xf>
    <xf numFmtId="43" fontId="18" fillId="0" borderId="11" xfId="1" applyFont="1" applyBorder="1" applyAlignment="1">
      <alignment horizontal="center"/>
    </xf>
    <xf numFmtId="0" fontId="0" fillId="0" borderId="11" xfId="0" applyBorder="1"/>
    <xf numFmtId="43" fontId="0" fillId="0" borderId="11" xfId="1" applyFont="1" applyBorder="1"/>
    <xf numFmtId="0" fontId="4" fillId="0" borderId="11" xfId="0" applyFont="1" applyBorder="1"/>
    <xf numFmtId="168" fontId="14" fillId="0" borderId="4" xfId="0" applyNumberFormat="1" applyFont="1" applyBorder="1"/>
    <xf numFmtId="0" fontId="0" fillId="0" borderId="10" xfId="0" applyBorder="1"/>
    <xf numFmtId="0" fontId="11" fillId="0" borderId="0" xfId="0" applyFont="1" applyBorder="1"/>
    <xf numFmtId="0" fontId="0" fillId="0" borderId="8" xfId="0" applyBorder="1"/>
    <xf numFmtId="0" fontId="28" fillId="0" borderId="7" xfId="0" applyFont="1" applyBorder="1" applyAlignment="1">
      <alignment horizontal="right" vertical="center"/>
    </xf>
    <xf numFmtId="9" fontId="11" fillId="0" borderId="11" xfId="0" applyNumberFormat="1" applyFont="1" applyBorder="1" applyAlignment="1">
      <alignment horizontal="left"/>
    </xf>
    <xf numFmtId="0" fontId="14" fillId="0" borderId="0" xfId="0" applyFont="1"/>
    <xf numFmtId="43" fontId="1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2"/>
  <sheetViews>
    <sheetView rightToLeft="1" tabSelected="1" topLeftCell="B1" workbookViewId="0">
      <selection activeCell="H1" sqref="B1:H27"/>
    </sheetView>
  </sheetViews>
  <sheetFormatPr defaultRowHeight="14.25" x14ac:dyDescent="0.2"/>
  <cols>
    <col min="1" max="1" width="26.75" customWidth="1"/>
    <col min="2" max="2" width="16" customWidth="1"/>
    <col min="3" max="3" width="14.125" customWidth="1"/>
    <col min="4" max="4" width="1.375" customWidth="1"/>
    <col min="5" max="7" width="11.875" customWidth="1"/>
    <col min="8" max="8" width="12.375" bestFit="1" customWidth="1"/>
    <col min="9" max="9" width="14.5" bestFit="1" customWidth="1"/>
    <col min="10" max="10" width="11.875" bestFit="1" customWidth="1"/>
    <col min="11" max="11" width="10.875" bestFit="1" customWidth="1"/>
    <col min="12" max="12" width="9.875" bestFit="1" customWidth="1"/>
  </cols>
  <sheetData>
    <row r="1" spans="1:15" s="53" customFormat="1" ht="31.5" customHeight="1" x14ac:dyDescent="0.2">
      <c r="B1" s="54" t="s">
        <v>39</v>
      </c>
      <c r="C1" s="54" t="s">
        <v>40</v>
      </c>
      <c r="H1" s="53" t="s">
        <v>41</v>
      </c>
      <c r="J1" s="69" t="s">
        <v>51</v>
      </c>
    </row>
    <row r="2" spans="1:15" ht="18.75" x14ac:dyDescent="0.3">
      <c r="A2" s="10" t="s">
        <v>21</v>
      </c>
      <c r="B2" s="20"/>
      <c r="C2" s="35" t="s">
        <v>0</v>
      </c>
      <c r="D2" s="20"/>
      <c r="E2" s="13" t="s">
        <v>22</v>
      </c>
      <c r="G2" s="20"/>
      <c r="H2" s="14"/>
      <c r="J2" s="43" t="s">
        <v>50</v>
      </c>
      <c r="K2" s="43" t="s">
        <v>5</v>
      </c>
    </row>
    <row r="3" spans="1:15" ht="15" x14ac:dyDescent="0.25">
      <c r="A3" t="s">
        <v>6</v>
      </c>
      <c r="B3" s="25">
        <v>22.33</v>
      </c>
      <c r="C3" s="55" t="s">
        <v>15</v>
      </c>
      <c r="D3" s="28"/>
      <c r="E3" s="25">
        <v>20.329999999999998</v>
      </c>
      <c r="F3" t="s">
        <v>25</v>
      </c>
      <c r="G3" s="20"/>
      <c r="H3" s="14"/>
      <c r="I3" s="68" t="s">
        <v>48</v>
      </c>
      <c r="J3" s="5">
        <v>8106</v>
      </c>
      <c r="K3" s="5">
        <v>10041</v>
      </c>
    </row>
    <row r="4" spans="1:15" x14ac:dyDescent="0.2">
      <c r="A4" t="s">
        <v>4</v>
      </c>
      <c r="B4" s="20">
        <v>22.33</v>
      </c>
      <c r="C4" s="20" t="s">
        <v>8</v>
      </c>
      <c r="D4" s="20"/>
      <c r="E4" s="20">
        <f>35-B4</f>
        <v>12.670000000000002</v>
      </c>
      <c r="F4" t="s">
        <v>24</v>
      </c>
      <c r="G4" s="20"/>
      <c r="H4" s="14"/>
      <c r="I4" s="68">
        <v>2012</v>
      </c>
      <c r="J4" s="2">
        <v>11573.53</v>
      </c>
      <c r="K4" s="5">
        <v>14891.77</v>
      </c>
    </row>
    <row r="5" spans="1:15" x14ac:dyDescent="0.2">
      <c r="A5" t="s">
        <v>3</v>
      </c>
      <c r="B5" s="21">
        <v>0.02</v>
      </c>
      <c r="C5" s="21" t="s">
        <v>9</v>
      </c>
      <c r="D5" s="21"/>
      <c r="E5" s="21">
        <v>0.02</v>
      </c>
      <c r="G5" s="20"/>
      <c r="H5" s="33"/>
      <c r="I5" s="68">
        <v>4.2022000000000004</v>
      </c>
      <c r="J5" s="17">
        <f>+H10</f>
        <v>12428.26</v>
      </c>
      <c r="K5" s="5">
        <f>K3*J6</f>
        <v>15395.035610658771</v>
      </c>
    </row>
    <row r="6" spans="1:15" x14ac:dyDescent="0.2">
      <c r="A6" t="s">
        <v>12</v>
      </c>
      <c r="B6" s="22">
        <f>B4*B5</f>
        <v>0.4466</v>
      </c>
      <c r="C6" s="22" t="s">
        <v>16</v>
      </c>
      <c r="D6" s="22"/>
      <c r="E6" s="22">
        <f>E4*E5</f>
        <v>0.25340000000000001</v>
      </c>
      <c r="F6" t="s">
        <v>26</v>
      </c>
      <c r="G6" s="20"/>
      <c r="H6" s="14"/>
      <c r="I6" s="68" t="s">
        <v>49</v>
      </c>
      <c r="J6">
        <f>H10/J3</f>
        <v>1.5332173698494942</v>
      </c>
      <c r="K6">
        <f>K5/K3</f>
        <v>1.5332173698494942</v>
      </c>
      <c r="N6">
        <v>258.87</v>
      </c>
    </row>
    <row r="7" spans="1:15" ht="2.25" customHeight="1" x14ac:dyDescent="0.2">
      <c r="B7" s="22"/>
      <c r="C7" s="22"/>
      <c r="D7" s="22"/>
      <c r="E7" s="22"/>
      <c r="G7" s="20"/>
      <c r="H7" s="14"/>
      <c r="I7" s="5"/>
      <c r="K7" s="6"/>
    </row>
    <row r="8" spans="1:15" ht="16.5" x14ac:dyDescent="0.35">
      <c r="A8" t="s">
        <v>11</v>
      </c>
      <c r="B8" s="23">
        <v>40747</v>
      </c>
      <c r="C8" s="23" t="s">
        <v>10</v>
      </c>
      <c r="D8" s="23"/>
      <c r="E8" s="23">
        <f>14891.77*1.07</f>
        <v>15934.193900000002</v>
      </c>
      <c r="F8" t="s">
        <v>5</v>
      </c>
      <c r="G8" s="20"/>
      <c r="H8" s="14"/>
      <c r="K8" s="6"/>
      <c r="L8" s="2">
        <v>3860.93</v>
      </c>
      <c r="N8" s="1">
        <v>356.05</v>
      </c>
    </row>
    <row r="9" spans="1:15" ht="15" x14ac:dyDescent="0.25">
      <c r="A9" s="12" t="s">
        <v>7</v>
      </c>
      <c r="B9" s="24">
        <f>B6*B8</f>
        <v>18197.610199999999</v>
      </c>
      <c r="C9" s="40">
        <f>B6</f>
        <v>0.4466</v>
      </c>
      <c r="D9" s="24"/>
      <c r="E9" s="24">
        <f>E6*E8</f>
        <v>4037.7247342600008</v>
      </c>
      <c r="F9" s="41">
        <f>E6</f>
        <v>0.25340000000000001</v>
      </c>
      <c r="G9" s="20"/>
      <c r="H9" s="14"/>
      <c r="L9" s="11">
        <v>0.33600000000000002</v>
      </c>
      <c r="N9">
        <f>SUM(N6:N8)</f>
        <v>614.92000000000007</v>
      </c>
      <c r="O9">
        <v>481.57</v>
      </c>
    </row>
    <row r="10" spans="1:15" ht="16.5" x14ac:dyDescent="0.35">
      <c r="A10" t="s">
        <v>1</v>
      </c>
      <c r="B10" s="23">
        <v>14929.7</v>
      </c>
      <c r="C10" s="23" t="s">
        <v>14</v>
      </c>
      <c r="D10" s="23"/>
      <c r="E10" s="23">
        <v>4146</v>
      </c>
      <c r="F10" s="39" t="s">
        <v>37</v>
      </c>
      <c r="G10" s="20"/>
      <c r="H10" s="36">
        <v>12428.26</v>
      </c>
      <c r="K10" s="6"/>
      <c r="L10" s="2">
        <f>L8/L9</f>
        <v>11490.863095238094</v>
      </c>
    </row>
    <row r="11" spans="1:15" ht="15" x14ac:dyDescent="0.25">
      <c r="A11" s="12" t="s">
        <v>2</v>
      </c>
      <c r="B11" s="50">
        <f>B9-B10</f>
        <v>3267.9101999999984</v>
      </c>
      <c r="C11" s="29">
        <f>B9/B10-1</f>
        <v>0.21888652819547594</v>
      </c>
      <c r="D11" s="29"/>
      <c r="E11" s="15">
        <f>SUM(E9-E10)</f>
        <v>-108.27526573999921</v>
      </c>
      <c r="F11" s="52" t="s">
        <v>38</v>
      </c>
      <c r="G11" s="20"/>
      <c r="H11" s="14"/>
    </row>
    <row r="12" spans="1:15" ht="15" x14ac:dyDescent="0.25">
      <c r="A12" s="43" t="s">
        <v>30</v>
      </c>
      <c r="B12" s="24"/>
      <c r="C12" s="29"/>
      <c r="D12" s="29"/>
      <c r="E12" s="15"/>
      <c r="F12" s="27"/>
      <c r="G12" s="20"/>
      <c r="H12" s="14"/>
      <c r="I12" s="5"/>
    </row>
    <row r="13" spans="1:15" ht="17.25" x14ac:dyDescent="0.4">
      <c r="A13" t="s">
        <v>31</v>
      </c>
      <c r="B13" s="32">
        <f>B11*60%/12</f>
        <v>163.39550999999992</v>
      </c>
      <c r="C13" s="47" t="s">
        <v>42</v>
      </c>
      <c r="D13" s="26"/>
      <c r="E13" s="45">
        <f>G27</f>
        <v>175.296695</v>
      </c>
      <c r="F13" s="20"/>
      <c r="G13" s="20"/>
      <c r="H13" s="37"/>
      <c r="J13">
        <v>1.07</v>
      </c>
    </row>
    <row r="14" spans="1:15" ht="16.5" x14ac:dyDescent="0.35">
      <c r="A14" s="20" t="s">
        <v>34</v>
      </c>
      <c r="B14" s="27">
        <f>SUM(B11:B13)</f>
        <v>3431.3057099999983</v>
      </c>
      <c r="C14" s="27"/>
      <c r="D14" s="27"/>
      <c r="E14" s="44">
        <f>E11+E13</f>
        <v>67.021429260000787</v>
      </c>
      <c r="F14" s="34"/>
      <c r="G14" s="34"/>
      <c r="H14" s="38"/>
      <c r="J14" s="5">
        <f>K4*J13</f>
        <v>15934.193900000002</v>
      </c>
    </row>
    <row r="15" spans="1:15" ht="16.5" x14ac:dyDescent="0.35">
      <c r="A15" t="s">
        <v>32</v>
      </c>
      <c r="B15" s="51">
        <f>E14</f>
        <v>67.021429260000787</v>
      </c>
      <c r="C15" s="27"/>
      <c r="D15" s="27"/>
      <c r="E15" s="81"/>
      <c r="F15" s="19"/>
      <c r="G15" s="19"/>
      <c r="H15" s="3"/>
    </row>
    <row r="16" spans="1:15" ht="15" x14ac:dyDescent="0.25">
      <c r="A16" s="49" t="s">
        <v>35</v>
      </c>
      <c r="B16" s="30">
        <f>SUM(B14:B15)</f>
        <v>3498.3271392599991</v>
      </c>
      <c r="H16" s="3"/>
    </row>
    <row r="17" spans="1:11" ht="19.5" x14ac:dyDescent="0.55000000000000004">
      <c r="A17" s="48" t="s">
        <v>33</v>
      </c>
      <c r="B17" s="46"/>
      <c r="E17" s="78" t="s">
        <v>45</v>
      </c>
      <c r="F17" s="75"/>
      <c r="G17" s="75"/>
      <c r="H17" s="77"/>
      <c r="K17" s="4"/>
    </row>
    <row r="18" spans="1:11" ht="15" x14ac:dyDescent="0.25">
      <c r="A18" s="18" t="s">
        <v>13</v>
      </c>
      <c r="B18" s="1">
        <v>118</v>
      </c>
      <c r="E18" s="79">
        <v>0.6</v>
      </c>
      <c r="F18" s="76" t="s">
        <v>43</v>
      </c>
      <c r="G18" s="20"/>
      <c r="H18" s="14"/>
      <c r="K18" s="2"/>
    </row>
    <row r="19" spans="1:11" ht="6" customHeight="1" thickBot="1" x14ac:dyDescent="0.3">
      <c r="A19" s="18"/>
      <c r="E19" s="79"/>
      <c r="F19" s="76"/>
      <c r="G19" s="20"/>
      <c r="H19" s="14"/>
      <c r="K19" s="2"/>
    </row>
    <row r="20" spans="1:11" ht="20.25" thickBot="1" x14ac:dyDescent="0.6">
      <c r="A20" s="56" t="s">
        <v>36</v>
      </c>
      <c r="B20" s="57">
        <f>B16*B18</f>
        <v>412802.60243267991</v>
      </c>
      <c r="D20" s="80"/>
      <c r="E20" s="70" t="s">
        <v>17</v>
      </c>
      <c r="F20" s="58" t="s">
        <v>19</v>
      </c>
      <c r="G20" s="60" t="s">
        <v>23</v>
      </c>
      <c r="H20" s="65" t="s">
        <v>47</v>
      </c>
      <c r="J20" s="7"/>
      <c r="K20" s="2"/>
    </row>
    <row r="21" spans="1:11" ht="16.5" x14ac:dyDescent="0.35">
      <c r="E21" s="71" t="s">
        <v>44</v>
      </c>
      <c r="F21" s="31">
        <f>B9</f>
        <v>18197.610199999999</v>
      </c>
      <c r="G21" s="23">
        <f>E8</f>
        <v>15934.193900000002</v>
      </c>
      <c r="H21" s="14"/>
      <c r="J21" s="5"/>
      <c r="K21" s="5"/>
    </row>
    <row r="22" spans="1:11" x14ac:dyDescent="0.2">
      <c r="E22" s="72" t="s">
        <v>18</v>
      </c>
      <c r="F22" s="59">
        <f>F21*$E$18</f>
        <v>10918.56612</v>
      </c>
      <c r="G22" s="61">
        <f>G21*$E$18</f>
        <v>9560.5163400000001</v>
      </c>
      <c r="H22" s="33">
        <f>G22/12</f>
        <v>796.70969500000001</v>
      </c>
      <c r="K22" s="5"/>
    </row>
    <row r="23" spans="1:11" x14ac:dyDescent="0.2">
      <c r="E23" s="71" t="s">
        <v>20</v>
      </c>
      <c r="F23" s="14"/>
      <c r="G23" s="20"/>
      <c r="H23" s="14"/>
    </row>
    <row r="24" spans="1:11" ht="16.5" x14ac:dyDescent="0.35">
      <c r="E24" s="72" t="s">
        <v>29</v>
      </c>
      <c r="F24" s="31">
        <f>B10*E18</f>
        <v>8957.82</v>
      </c>
      <c r="G24" s="62">
        <f>H10*60%</f>
        <v>7456.9560000000001</v>
      </c>
      <c r="H24" s="66">
        <f>G24/12</f>
        <v>621.41300000000001</v>
      </c>
    </row>
    <row r="25" spans="1:11" ht="15" x14ac:dyDescent="0.25">
      <c r="E25" s="73" t="s">
        <v>27</v>
      </c>
      <c r="F25" s="14"/>
      <c r="G25" s="20"/>
      <c r="H25" s="14"/>
    </row>
    <row r="26" spans="1:11" x14ac:dyDescent="0.2">
      <c r="E26" s="71" t="s">
        <v>28</v>
      </c>
      <c r="F26" s="33">
        <f>F22-F24</f>
        <v>1960.7461199999998</v>
      </c>
      <c r="G26" s="26">
        <f>G22-G24</f>
        <v>2103.56034</v>
      </c>
      <c r="H26" s="14"/>
      <c r="J26" s="6"/>
    </row>
    <row r="27" spans="1:11" ht="15" x14ac:dyDescent="0.25">
      <c r="E27" s="74" t="s">
        <v>46</v>
      </c>
      <c r="F27" s="63">
        <f>F26/12</f>
        <v>163.39550999999997</v>
      </c>
      <c r="G27" s="64">
        <f>G26/12</f>
        <v>175.296695</v>
      </c>
      <c r="H27" s="67">
        <f>H22-H24</f>
        <v>175.296695</v>
      </c>
      <c r="J27" s="5"/>
      <c r="K27" s="5"/>
    </row>
    <row r="28" spans="1:11" ht="15" x14ac:dyDescent="0.25">
      <c r="A28" s="1"/>
      <c r="B28" s="8"/>
      <c r="E28" t="s">
        <v>0</v>
      </c>
      <c r="G28" s="42" t="s">
        <v>0</v>
      </c>
      <c r="H28" s="16"/>
      <c r="I28" s="3"/>
      <c r="J28" s="5"/>
    </row>
    <row r="29" spans="1:11" ht="15" x14ac:dyDescent="0.25">
      <c r="A29" s="2"/>
      <c r="B29" s="5"/>
      <c r="G29" s="16" t="s">
        <v>0</v>
      </c>
      <c r="H29" s="5" t="s">
        <v>0</v>
      </c>
      <c r="I29" s="5"/>
      <c r="J29" s="5"/>
    </row>
    <row r="30" spans="1:11" ht="16.5" x14ac:dyDescent="0.35">
      <c r="A30" s="9"/>
      <c r="B30" s="9"/>
      <c r="H30" t="s">
        <v>0</v>
      </c>
      <c r="J30" s="5"/>
    </row>
    <row r="31" spans="1:11" x14ac:dyDescent="0.2">
      <c r="A31" s="5"/>
      <c r="B31" s="5"/>
      <c r="E31" s="6"/>
      <c r="G31" s="3"/>
      <c r="H31" s="5" t="s">
        <v>0</v>
      </c>
    </row>
    <row r="32" spans="1:11" x14ac:dyDescent="0.2">
      <c r="J32" s="5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Shimon</dc:creator>
  <cp:lastModifiedBy>Shimon</cp:lastModifiedBy>
  <dcterms:created xsi:type="dcterms:W3CDTF">2022-05-08T14:48:52Z</dcterms:created>
  <dcterms:modified xsi:type="dcterms:W3CDTF">2022-05-10T20:10:34Z</dcterms:modified>
</cp:coreProperties>
</file>